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0" windowHeight="10940" activeTab="0"/>
  </bookViews>
  <sheets>
    <sheet name="2020" sheetId="1" r:id="rId1"/>
  </sheets>
  <definedNames>
    <definedName name="_xlnm.Print_Area" localSheetId="0">'2020'!$A$1:$G$40</definedName>
  </definedNames>
  <calcPr fullCalcOnLoad="1"/>
</workbook>
</file>

<file path=xl/sharedStrings.xml><?xml version="1.0" encoding="utf-8"?>
<sst xmlns="http://schemas.openxmlformats.org/spreadsheetml/2006/main" count="21" uniqueCount="20">
  <si>
    <t>ASM VIGEVANO E LOMELLINA SPA</t>
  </si>
  <si>
    <t>Ragione sociale</t>
  </si>
  <si>
    <t>Attività</t>
  </si>
  <si>
    <t>Totale</t>
  </si>
  <si>
    <t>ANNO</t>
  </si>
  <si>
    <t>ASM ENERGIA SPA</t>
  </si>
  <si>
    <t>ASM IMPIANTI E SERVIZI AMBIENTALI SPA</t>
  </si>
  <si>
    <t>servizio idrico integrato, distribuzione gas, onoranze funebri, rete fibra ottica</t>
  </si>
  <si>
    <t>vendita gas ed energia elettrica</t>
  </si>
  <si>
    <t>Ammortamenti e svalutazioni</t>
  </si>
  <si>
    <t>Costi della produzione (al netto delle capitalizzazioni,degli ammortamenti e delle svalutazioni)</t>
  </si>
  <si>
    <t>Oneri finanziari, straordinari ed imposte</t>
  </si>
  <si>
    <t xml:space="preserve">ricavi </t>
  </si>
  <si>
    <t>controllo</t>
  </si>
  <si>
    <t xml:space="preserve">Servizi erogati dal Gruppo ASM </t>
  </si>
  <si>
    <t>Costi contabilizzati</t>
  </si>
  <si>
    <t>ciclo integrato dei rifiuti</t>
  </si>
  <si>
    <t>aggiornato il 15/07/2021</t>
  </si>
  <si>
    <t>VIGEVANO DISTRIBUZIONE GAS SRL A SOCIO UNICO</t>
  </si>
  <si>
    <t>distribuzione gas naturale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</si>
</sst>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2" fontId="0" fillId="0" borderId="11" xfId="0" applyNumberFormat="1" applyBorder="1" applyAlignment="1">
      <alignment/>
    </xf>
    <xf numFmtId="42" fontId="0" fillId="0" borderId="12" xfId="0" applyNumberFormat="1" applyBorder="1" applyAlignment="1">
      <alignment/>
    </xf>
    <xf numFmtId="42" fontId="0" fillId="0" borderId="13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2" fontId="0" fillId="0" borderId="0" xfId="0" applyNumberFormat="1" applyAlignment="1">
      <alignment/>
    </xf>
    <xf numFmtId="0" fontId="0" fillId="0" borderId="0" xfId="0" applyAlignment="1">
      <alignment horizontal="right"/>
    </xf>
    <xf numFmtId="42" fontId="0" fillId="0" borderId="12" xfId="0" applyNumberFormat="1" applyFill="1" applyBorder="1" applyAlignment="1">
      <alignment/>
    </xf>
    <xf numFmtId="42" fontId="18" fillId="0" borderId="12" xfId="0" applyNumberFormat="1" applyFont="1" applyBorder="1" applyAlignment="1">
      <alignment/>
    </xf>
    <xf numFmtId="42" fontId="18" fillId="0" borderId="12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6.7109375" style="0" customWidth="1"/>
    <col min="2" max="2" width="33.8515625" style="0" customWidth="1"/>
    <col min="3" max="3" width="16.7109375" style="0" customWidth="1"/>
    <col min="4" max="7" width="27.8515625" style="0" customWidth="1"/>
    <col min="8" max="9" width="14.00390625" style="0" hidden="1" customWidth="1"/>
  </cols>
  <sheetData>
    <row r="1" spans="1:7" ht="14.25">
      <c r="A1" s="2" t="s">
        <v>0</v>
      </c>
      <c r="G1" s="14" t="s">
        <v>17</v>
      </c>
    </row>
    <row r="3" ht="14.25">
      <c r="A3" s="2" t="s">
        <v>14</v>
      </c>
    </row>
    <row r="4" ht="14.25">
      <c r="A4" s="2" t="s">
        <v>15</v>
      </c>
    </row>
    <row r="5" ht="9" customHeight="1"/>
    <row r="6" spans="1:9" ht="91.5" customHeight="1">
      <c r="A6" s="3" t="s">
        <v>1</v>
      </c>
      <c r="B6" s="3" t="s">
        <v>2</v>
      </c>
      <c r="C6" s="3" t="s">
        <v>4</v>
      </c>
      <c r="D6" s="3" t="s">
        <v>10</v>
      </c>
      <c r="E6" s="3" t="s">
        <v>9</v>
      </c>
      <c r="F6" s="11" t="s">
        <v>11</v>
      </c>
      <c r="G6" s="3" t="s">
        <v>3</v>
      </c>
      <c r="H6" s="1" t="s">
        <v>12</v>
      </c>
      <c r="I6" s="12" t="s">
        <v>13</v>
      </c>
    </row>
    <row r="7" spans="1:9" ht="14.25">
      <c r="A7" s="21" t="s">
        <v>0</v>
      </c>
      <c r="B7" s="21" t="s">
        <v>7</v>
      </c>
      <c r="C7" s="5">
        <v>2016</v>
      </c>
      <c r="D7" s="8">
        <f>13747066-1408366-542978</f>
        <v>11795722</v>
      </c>
      <c r="E7" s="8">
        <v>1408366</v>
      </c>
      <c r="F7" s="8">
        <f>10094+413408</f>
        <v>423502</v>
      </c>
      <c r="G7" s="8">
        <f aca="true" t="shared" si="0" ref="G7:G22">D7+E7+F7</f>
        <v>13627590</v>
      </c>
      <c r="H7">
        <f>20182810-924629+552392+80071</f>
        <v>19890644</v>
      </c>
      <c r="I7" s="13" t="e">
        <f>H7-#REF!-496411</f>
        <v>#REF!</v>
      </c>
    </row>
    <row r="8" spans="1:9" ht="14.25">
      <c r="A8" s="22"/>
      <c r="B8" s="22"/>
      <c r="C8" s="5">
        <v>2017</v>
      </c>
      <c r="D8" s="16">
        <f>13838134-769276-1276879</f>
        <v>11791979</v>
      </c>
      <c r="E8" s="16">
        <v>1276879</v>
      </c>
      <c r="F8" s="16">
        <f>6517+425532</f>
        <v>432049</v>
      </c>
      <c r="G8" s="16">
        <f t="shared" si="0"/>
        <v>13500907</v>
      </c>
      <c r="H8">
        <f>21913950-909409+552392+72692+223524</f>
        <v>21853149</v>
      </c>
      <c r="I8" s="13" t="e">
        <f>H8-#REF!-122221</f>
        <v>#REF!</v>
      </c>
    </row>
    <row r="9" spans="1:9" ht="14.25">
      <c r="A9" s="22"/>
      <c r="B9" s="22"/>
      <c r="C9" s="5">
        <v>2018</v>
      </c>
      <c r="D9" s="8">
        <f>13206348-652640-1355675</f>
        <v>11198033</v>
      </c>
      <c r="E9" s="8">
        <v>1355675</v>
      </c>
      <c r="F9" s="8">
        <f>1568+442197</f>
        <v>443765</v>
      </c>
      <c r="G9" s="8">
        <f t="shared" si="0"/>
        <v>12997473</v>
      </c>
      <c r="H9">
        <f>23173564-784915+552392+83022</f>
        <v>23024063</v>
      </c>
      <c r="I9" s="13" t="e">
        <f>H9-#REF!-287696</f>
        <v>#REF!</v>
      </c>
    </row>
    <row r="10" spans="1:9" ht="14.25">
      <c r="A10" s="18"/>
      <c r="B10" s="18"/>
      <c r="C10" s="5">
        <v>2019</v>
      </c>
      <c r="D10" s="8">
        <f>14213812-906014-1348026</f>
        <v>11959772</v>
      </c>
      <c r="E10" s="8">
        <v>1348026</v>
      </c>
      <c r="F10" s="8">
        <f>614+467479</f>
        <v>468093</v>
      </c>
      <c r="G10" s="8">
        <f t="shared" si="0"/>
        <v>13775891</v>
      </c>
      <c r="I10" s="13"/>
    </row>
    <row r="11" spans="1:9" ht="14.25">
      <c r="A11" s="10"/>
      <c r="B11" s="10"/>
      <c r="C11" s="6">
        <v>2020</v>
      </c>
      <c r="D11" s="9">
        <f>11759160-1345742-1187423</f>
        <v>9225995</v>
      </c>
      <c r="E11" s="9">
        <v>1345742</v>
      </c>
      <c r="F11" s="9">
        <f>660-36403</f>
        <v>-35743</v>
      </c>
      <c r="G11" s="9">
        <f t="shared" si="0"/>
        <v>10535994</v>
      </c>
      <c r="I11" s="13"/>
    </row>
    <row r="12" spans="1:9" ht="14.25">
      <c r="A12" s="21" t="s">
        <v>5</v>
      </c>
      <c r="B12" s="21" t="s">
        <v>8</v>
      </c>
      <c r="C12" s="5">
        <v>2016</v>
      </c>
      <c r="D12" s="8">
        <f>32578205-1012848</f>
        <v>31565357</v>
      </c>
      <c r="E12" s="8">
        <v>1012848</v>
      </c>
      <c r="F12" s="8">
        <f>4980+1176452</f>
        <v>1181432</v>
      </c>
      <c r="G12" s="8">
        <f t="shared" si="0"/>
        <v>33759637</v>
      </c>
      <c r="I12" s="13"/>
    </row>
    <row r="13" spans="1:9" ht="14.25">
      <c r="A13" s="22"/>
      <c r="B13" s="22"/>
      <c r="C13" s="5">
        <v>2017</v>
      </c>
      <c r="D13" s="16">
        <f>33621439-1373072</f>
        <v>32248367</v>
      </c>
      <c r="E13" s="16">
        <v>1373072</v>
      </c>
      <c r="F13" s="16">
        <f>2012+1643074</f>
        <v>1645086</v>
      </c>
      <c r="G13" s="16">
        <f t="shared" si="0"/>
        <v>35266525</v>
      </c>
      <c r="I13" s="13"/>
    </row>
    <row r="14" spans="1:9" ht="14.25">
      <c r="A14" s="22"/>
      <c r="B14" s="22"/>
      <c r="C14" s="5">
        <v>2018</v>
      </c>
      <c r="D14" s="8">
        <f>39137045-1278554</f>
        <v>37858491</v>
      </c>
      <c r="E14" s="8">
        <v>1278554</v>
      </c>
      <c r="F14" s="8">
        <f>22071+830388</f>
        <v>852459</v>
      </c>
      <c r="G14" s="8">
        <f t="shared" si="0"/>
        <v>39989504</v>
      </c>
      <c r="I14" s="13"/>
    </row>
    <row r="15" spans="1:9" ht="14.25">
      <c r="A15" s="18"/>
      <c r="B15" s="18"/>
      <c r="C15" s="5">
        <v>2019</v>
      </c>
      <c r="D15" s="8">
        <f>40155728-137454</f>
        <v>40018274</v>
      </c>
      <c r="E15" s="8">
        <v>137454</v>
      </c>
      <c r="F15" s="8">
        <f>16688+353030</f>
        <v>369718</v>
      </c>
      <c r="G15" s="8">
        <f t="shared" si="0"/>
        <v>40525446</v>
      </c>
      <c r="I15" s="13"/>
    </row>
    <row r="16" spans="1:9" s="19" customFormat="1" ht="14.25">
      <c r="A16" s="10"/>
      <c r="B16" s="10"/>
      <c r="C16" s="6">
        <v>2020</v>
      </c>
      <c r="D16" s="9">
        <f>32970784-161958</f>
        <v>32808826</v>
      </c>
      <c r="E16" s="9">
        <v>161958</v>
      </c>
      <c r="F16" s="9">
        <f>1093+668307</f>
        <v>669400</v>
      </c>
      <c r="G16" s="9">
        <f t="shared" si="0"/>
        <v>33640184</v>
      </c>
      <c r="I16" s="20"/>
    </row>
    <row r="17" spans="1:9" ht="14.25">
      <c r="A17" s="22" t="s">
        <v>6</v>
      </c>
      <c r="B17" s="22" t="s">
        <v>16</v>
      </c>
      <c r="C17" s="5">
        <v>2016</v>
      </c>
      <c r="D17" s="8">
        <f>10526779-270537</f>
        <v>10256242</v>
      </c>
      <c r="E17" s="8">
        <v>270537</v>
      </c>
      <c r="F17" s="15">
        <f>233242+359161</f>
        <v>592403</v>
      </c>
      <c r="G17" s="8">
        <f t="shared" si="0"/>
        <v>11119182</v>
      </c>
      <c r="H17">
        <f>38993439+190237+201134</f>
        <v>39384810</v>
      </c>
      <c r="I17" s="13" t="e">
        <f>H17-#REF!-1704476</f>
        <v>#REF!</v>
      </c>
    </row>
    <row r="18" spans="1:9" ht="14.25">
      <c r="A18" s="22"/>
      <c r="B18" s="22"/>
      <c r="C18" s="5">
        <v>2017</v>
      </c>
      <c r="D18" s="16">
        <f>10302338-242306-86273</f>
        <v>9973759</v>
      </c>
      <c r="E18" s="16">
        <v>242306</v>
      </c>
      <c r="F18" s="17">
        <f>188805+379614</f>
        <v>568419</v>
      </c>
      <c r="G18" s="16">
        <f t="shared" si="0"/>
        <v>10784484</v>
      </c>
      <c r="H18">
        <f>46686740+176928+13890</f>
        <v>46877558</v>
      </c>
      <c r="I18" s="13" t="e">
        <f>H18-#REF!-2084925</f>
        <v>#REF!</v>
      </c>
    </row>
    <row r="19" spans="1:9" ht="14.25">
      <c r="A19" s="22"/>
      <c r="B19" s="22"/>
      <c r="C19" s="5">
        <v>2018</v>
      </c>
      <c r="D19" s="8">
        <f>11122628-258373-350453</f>
        <v>10513802</v>
      </c>
      <c r="E19" s="8">
        <v>258373</v>
      </c>
      <c r="F19" s="15">
        <f>167270+202410</f>
        <v>369680</v>
      </c>
      <c r="G19" s="8">
        <f t="shared" si="0"/>
        <v>11141855</v>
      </c>
      <c r="H19">
        <f>46119377+227317</f>
        <v>46346694</v>
      </c>
      <c r="I19" s="13" t="e">
        <f>H19-#REF!-2276332</f>
        <v>#REF!</v>
      </c>
    </row>
    <row r="20" spans="1:9" ht="14.25">
      <c r="A20" s="18"/>
      <c r="B20" s="18"/>
      <c r="C20" s="5">
        <v>2019</v>
      </c>
      <c r="D20" s="8">
        <f>11354129-313646-269327</f>
        <v>10771156</v>
      </c>
      <c r="E20" s="8">
        <v>269327</v>
      </c>
      <c r="F20" s="15">
        <f>198904+204411</f>
        <v>403315</v>
      </c>
      <c r="G20" s="8">
        <f t="shared" si="0"/>
        <v>11443798</v>
      </c>
      <c r="I20" s="13"/>
    </row>
    <row r="21" spans="1:9" ht="14.25">
      <c r="A21" s="10"/>
      <c r="B21" s="10"/>
      <c r="C21" s="6">
        <v>2020</v>
      </c>
      <c r="D21" s="9">
        <f>11463042-342174-105636</f>
        <v>11015232</v>
      </c>
      <c r="E21" s="9">
        <v>342174</v>
      </c>
      <c r="F21" s="9">
        <f>100469-576918</f>
        <v>-476449</v>
      </c>
      <c r="G21" s="9">
        <f t="shared" si="0"/>
        <v>10880957</v>
      </c>
      <c r="I21" s="13"/>
    </row>
    <row r="22" spans="1:9" ht="14.25">
      <c r="A22" s="21" t="s">
        <v>18</v>
      </c>
      <c r="B22" s="21" t="s">
        <v>19</v>
      </c>
      <c r="C22" s="4">
        <v>2020</v>
      </c>
      <c r="D22" s="7">
        <f>6089732-16701</f>
        <v>6073031</v>
      </c>
      <c r="E22" s="7">
        <v>16701</v>
      </c>
      <c r="F22" s="7">
        <f>1008-22152</f>
        <v>-21144</v>
      </c>
      <c r="G22" s="7">
        <f t="shared" si="0"/>
        <v>6068588</v>
      </c>
      <c r="I22" s="13"/>
    </row>
    <row r="23" spans="1:9" ht="14.25">
      <c r="A23" s="22"/>
      <c r="B23" s="22"/>
      <c r="C23" s="5"/>
      <c r="D23" s="8"/>
      <c r="E23" s="8"/>
      <c r="F23" s="8"/>
      <c r="G23" s="8"/>
      <c r="I23" s="13"/>
    </row>
    <row r="24" spans="1:9" ht="14.25">
      <c r="A24" s="22"/>
      <c r="B24" s="22"/>
      <c r="C24" s="5"/>
      <c r="D24" s="8"/>
      <c r="E24" s="8"/>
      <c r="F24" s="8"/>
      <c r="G24" s="8"/>
      <c r="I24" s="13"/>
    </row>
    <row r="25" spans="1:9" s="19" customFormat="1" ht="14.25">
      <c r="A25" s="23"/>
      <c r="B25" s="10"/>
      <c r="C25" s="6"/>
      <c r="D25" s="9"/>
      <c r="E25" s="9"/>
      <c r="F25" s="9"/>
      <c r="G25" s="9"/>
      <c r="I25" s="20"/>
    </row>
    <row r="26" spans="1:9" s="19" customFormat="1" ht="14.25">
      <c r="A26"/>
      <c r="B26"/>
      <c r="C26"/>
      <c r="D26"/>
      <c r="E26"/>
      <c r="F26"/>
      <c r="G26"/>
      <c r="I26" s="20"/>
    </row>
    <row r="27" spans="1:9" ht="14.25">
      <c r="A27" s="2"/>
      <c r="H27">
        <f>10987767-11501+800000+6072</f>
        <v>11782338</v>
      </c>
      <c r="I27" s="13" t="e">
        <f>H27-#REF!-308253</f>
        <v>#REF!</v>
      </c>
    </row>
    <row r="28" spans="8:9" ht="14.25">
      <c r="H28">
        <f>11245303-211015+4977+8376</f>
        <v>11047641</v>
      </c>
      <c r="I28" s="13" t="e">
        <f>H28-#REF!+170910</f>
        <v>#REF!</v>
      </c>
    </row>
    <row r="29" spans="8:9" ht="14.25">
      <c r="H29">
        <f>12133040-6241+344</f>
        <v>12127143</v>
      </c>
      <c r="I29" s="13" t="e">
        <f>H29-#REF!-195218</f>
        <v>#REF!</v>
      </c>
    </row>
    <row r="30" ht="14.25">
      <c r="I30" s="13"/>
    </row>
    <row r="31" ht="14.25">
      <c r="I31" s="13"/>
    </row>
    <row r="32" ht="14.25">
      <c r="I32" s="13"/>
    </row>
    <row r="33" ht="14.25">
      <c r="I33" s="13"/>
    </row>
    <row r="34" ht="14.25">
      <c r="I34" s="13"/>
    </row>
    <row r="35" ht="14.25">
      <c r="I35" s="13"/>
    </row>
    <row r="36" spans="1:9" s="19" customFormat="1" ht="14.25">
      <c r="A36"/>
      <c r="B36"/>
      <c r="C36"/>
      <c r="D36"/>
      <c r="E36"/>
      <c r="F36"/>
      <c r="G36"/>
      <c r="I36" s="20"/>
    </row>
    <row r="37" spans="8:9" ht="15" customHeight="1">
      <c r="H37">
        <f>51766</f>
        <v>51766</v>
      </c>
      <c r="I37" s="13">
        <f>H37-G22+36649</f>
        <v>-5980173</v>
      </c>
    </row>
    <row r="38" spans="8:9" ht="14.25">
      <c r="H38">
        <f>65294</f>
        <v>65294</v>
      </c>
      <c r="I38" s="13">
        <f>H38-G23+168119</f>
        <v>233413</v>
      </c>
    </row>
    <row r="39" spans="8:9" ht="14.25">
      <c r="H39">
        <f>22</f>
        <v>22</v>
      </c>
      <c r="I39" s="13">
        <f>H39-G24+38585</f>
        <v>38607</v>
      </c>
    </row>
    <row r="40" ht="14.25">
      <c r="I40" s="13"/>
    </row>
  </sheetData>
  <sheetProtection/>
  <mergeCells count="8">
    <mergeCell ref="A22:A25"/>
    <mergeCell ref="B22:B24"/>
    <mergeCell ref="A7:A9"/>
    <mergeCell ref="B7:B9"/>
    <mergeCell ref="A12:A14"/>
    <mergeCell ref="B12:B14"/>
    <mergeCell ref="A17:A19"/>
    <mergeCell ref="B17:B19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2021-08-23T09:58:19Z</dcterms:modified>
  <cp:category/>
  <cp:version/>
  <cp:contentType/>
  <cp:contentStatus/>
</cp:coreProperties>
</file>